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D98DF532-76D6-43DA-BF54-94660D208B7F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SGV" sheetId="10" state="veryHidden" r:id="rId1"/>
    <sheet name="Sheet1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1" i="12" l="1"/>
  <c r="V21" i="12"/>
  <c r="U21" i="12"/>
  <c r="R21" i="12"/>
  <c r="M21" i="12"/>
  <c r="AG19" i="12"/>
  <c r="V19" i="12"/>
  <c r="U19" i="12"/>
  <c r="R19" i="12"/>
  <c r="M19" i="12"/>
  <c r="O19" i="12" s="1"/>
  <c r="O15" i="12"/>
  <c r="M16" i="12"/>
  <c r="N16" i="12"/>
  <c r="R16" i="12"/>
  <c r="U16" i="12"/>
  <c r="V16" i="12"/>
  <c r="AG16" i="12"/>
  <c r="AG14" i="12"/>
  <c r="V14" i="12"/>
  <c r="U14" i="12"/>
  <c r="R14" i="12"/>
  <c r="M14" i="12"/>
  <c r="O14" i="12" s="1"/>
  <c r="O16" i="12" l="1"/>
  <c r="AD16" i="12" s="1"/>
  <c r="O21" i="12"/>
  <c r="AE21" i="12" s="1"/>
  <c r="AD19" i="12"/>
  <c r="AF19" i="12"/>
  <c r="AE19" i="12"/>
  <c r="AF16" i="12"/>
  <c r="AE16" i="12"/>
  <c r="AD14" i="12"/>
  <c r="AE14" i="12"/>
  <c r="AF14" i="12"/>
  <c r="AF21" i="12" l="1"/>
  <c r="AD21" i="12"/>
  <c r="AC19" i="12"/>
  <c r="AH19" i="12" s="1"/>
  <c r="AJ19" i="12" s="1"/>
  <c r="AC21" i="12"/>
  <c r="AC16" i="12"/>
  <c r="AC14" i="12"/>
  <c r="AH14" i="12" s="1"/>
  <c r="AJ14" i="12" s="1"/>
  <c r="AK19" i="12" l="1"/>
  <c r="AH16" i="12"/>
  <c r="AH21" i="12"/>
  <c r="AJ21" i="12" l="1"/>
  <c r="AJ16" i="12"/>
  <c r="AK21" i="12" l="1"/>
</calcChain>
</file>

<file path=xl/sharedStrings.xml><?xml version="1.0" encoding="utf-8"?>
<sst xmlns="http://schemas.openxmlformats.org/spreadsheetml/2006/main" count="95" uniqueCount="72">
  <si>
    <t>TT</t>
  </si>
  <si>
    <t>Họ và tên</t>
  </si>
  <si>
    <t>Ngày tháng năm sinh</t>
  </si>
  <si>
    <t>Trình độ đào tạo</t>
  </si>
  <si>
    <t>Số tháng nghỉ sớm so với quy định</t>
  </si>
  <si>
    <t>Trợ cấp nghỉ trước tuổi</t>
  </si>
  <si>
    <t>Trợ cấp cho thời gian công tác đóng BHXH</t>
  </si>
  <si>
    <t>Trợ cấp thôi việc</t>
  </si>
  <si>
    <t>Trợ cấp tìm việc làm</t>
  </si>
  <si>
    <t>Hệ số lương theo ngạch, bậc, chức danh, chức vụ hiện hưởng</t>
  </si>
  <si>
    <t>Tổng số năm đóng BHXH</t>
  </si>
  <si>
    <t>Trong đó</t>
  </si>
  <si>
    <t>Năm</t>
  </si>
  <si>
    <t>Tháng</t>
  </si>
  <si>
    <t>Thời điểm nghỉ hưu đúng tuổi</t>
  </si>
  <si>
    <t>Thời điểm nghỉ hưu trước tuổi</t>
  </si>
  <si>
    <t>Phụ cấp công vụ (25%)</t>
  </si>
  <si>
    <t>Các khoản phụ cấp</t>
  </si>
  <si>
    <t>Trợ cấp hưu trí một lần cho thời gian nghỉ sớm</t>
  </si>
  <si>
    <t>Số Năm</t>
  </si>
  <si>
    <t>Số Tháng</t>
  </si>
  <si>
    <t>Kinh phí giải quyết chính sách, chế độ do NSNN đảm bảo</t>
  </si>
  <si>
    <t>Tiền lương tháng hiện hưởng</t>
  </si>
  <si>
    <t>Chức danh/Chức vụ</t>
  </si>
  <si>
    <t>Chính sách NHTT</t>
  </si>
  <si>
    <t>Chính sách thôi việc ngay</t>
  </si>
  <si>
    <t>Số năm NHTT (làm tròn)</t>
  </si>
  <si>
    <t>Trợ cấp tiền lương hiện hưởng cho mỗi năm đóng BHXH</t>
  </si>
  <si>
    <t xml:space="preserve">Phụ cấp chức vụ </t>
  </si>
  <si>
    <t xml:space="preserve">Phụ cấp thâm niên vượt khung </t>
  </si>
  <si>
    <t xml:space="preserve">Phụ cấp thâm niên nghề </t>
  </si>
  <si>
    <t xml:space="preserve">Phụ cấp ưu đãi ngành, nghề </t>
  </si>
  <si>
    <t xml:space="preserve">Phụ cấp trách nhiệm theo nghề  </t>
  </si>
  <si>
    <t>Đại học</t>
  </si>
  <si>
    <t>I</t>
  </si>
  <si>
    <t>II</t>
  </si>
  <si>
    <t>DỰ TOÁN KINH PHÍ TRƯỚC ĐIỀU CHỈNH</t>
  </si>
  <si>
    <t>DỰ TOÁN KINH PHÍ SAU ĐIỀU CHỈNH</t>
  </si>
  <si>
    <t>*</t>
  </si>
  <si>
    <t>BIỂU ĐIỂU CHỈNH DỰ TOÁN KINH PHÍ THỰC HIỆN CHÍNH SÁCH, CHẾ ĐỘ  
THEO NGHỊ ĐỊNH SỐ 178/2024/NĐ-CP ĐÃ ĐƯỢC SỬA ĐỔI, BỔ SUNG TẠI NGHỊ ĐỊNH SỐ 67/2025/NĐ-CP</t>
  </si>
  <si>
    <t>Đơn vị tính: nghìn đồng</t>
  </si>
  <si>
    <t>Kinh phí đã được phê duyệt tại Quyết định số 1920/QĐ-UBND ngày 29 tháng 8 năm 2025 của Chủ tịch UBND tỉnh</t>
  </si>
  <si>
    <t>01/9/2025</t>
  </si>
  <si>
    <t>PHƯỜNG KỲ LỪA</t>
  </si>
  <si>
    <t>Hoàng Văn Nháu</t>
  </si>
  <si>
    <t>Chuyên viên Văn phòng HĐND&amp;UBND</t>
  </si>
  <si>
    <t>Dự toán kinh phí được hưởng theo Nghị định số 178/2024/NĐ-CP (sửa đổi, bổ sung tại Nghị định số 67/2025/NĐ-CP)</t>
  </si>
  <si>
    <t>Hệ số chênh lệch bảo lưu lương</t>
  </si>
  <si>
    <t>Phụ cấp công tác Đảng, đoàn thể chính trị xã hội
(30%)</t>
  </si>
  <si>
    <t>Kinh phí giải quyết chính sách, chế độ NHTT từ nguồn thu  hoạt động sự nghiệp của đơn vị</t>
  </si>
  <si>
    <t xml:space="preserve">Tổng cộng
</t>
  </si>
  <si>
    <t>Nghỉ hưu trước tuổi(làm tròn số)</t>
  </si>
  <si>
    <t>Thôi việc ngay (làm tròn số)</t>
  </si>
  <si>
    <t>4</t>
  </si>
  <si>
    <t>6</t>
  </si>
  <si>
    <t>7</t>
  </si>
  <si>
    <t>9</t>
  </si>
  <si>
    <t>10</t>
  </si>
  <si>
    <t>12</t>
  </si>
  <si>
    <t>13</t>
  </si>
  <si>
    <t>15</t>
  </si>
  <si>
    <t>16</t>
  </si>
  <si>
    <t>La Anh Thái</t>
  </si>
  <si>
    <t xml:space="preserve">Phó trưởng phòng Văn hóa - Xã hội </t>
  </si>
  <si>
    <t>1/9/2025</t>
  </si>
  <si>
    <t>XÃ VĂN QUAN</t>
  </si>
  <si>
    <t>Dự toán chênh lệch sau điều chỉnh</t>
  </si>
  <si>
    <t>5</t>
  </si>
  <si>
    <t>8</t>
  </si>
  <si>
    <t>11</t>
  </si>
  <si>
    <t>14</t>
  </si>
  <si>
    <t>(Kèm theo Quyết định số  2172/QĐ-UBND ngày  03 tháng 10 năm 2025 của Chủ tịch UBND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</si>
</sst>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-* #,##0.00\ _₫_-;\-* #,##0.00\ _₫_-;_-* &quot;-&quot;??\ _₫_-;_-@_-"/>
    <numFmt numFmtId="165" formatCode="_(* #,##0_);_(* \(#,##0\);_(* &quot;-&quot;??_);_(@_)"/>
    <numFmt numFmtId="166" formatCode="_(* #,##0.0_);_(* \(#,##0.0\);_(* &quot;-&quot;??_);_(@_)"/>
    <numFmt numFmtId="167" formatCode="_-* #,##0\ _₫_-;\-* #,##0\ _₫_-;_-* &quot;-&quot;?\ _₫_-;_-@_-"/>
    <numFmt numFmtId="168" formatCode="_-* #,##0\ _₫_-;\-* #,##0\ _₫_-;_-* &quot;-&quot;??\ _₫_-;_-@_-"/>
    <numFmt numFmtId="169" formatCode="#,##0.0"/>
    <numFmt numFmtId="170" formatCode="0.0"/>
    <numFmt numFmtId="171" formatCode="_(* #,##0.0_);_(* \(#,##0.0\);_(* &quot;-&quot;?_);_(@_)"/>
  </numFmts>
  <fonts count="32" x14ac:knownFonts="1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2"/>
    </font>
    <font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163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indexed="8"/>
      <name val="Calibri"/>
      <family val="2"/>
      <scheme val="minor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8"/>
      <name val="Times New Roman"/>
      <family val="1"/>
    </font>
    <font>
      <b/>
      <sz val="14"/>
      <name val="Times New Roman"/>
      <family val="1"/>
    </font>
    <font>
      <sz val="13"/>
      <name val="Times New Roman"/>
      <family val="1"/>
    </font>
    <font>
      <sz val="12"/>
      <name val="Times New Roman"/>
      <family val="1"/>
    </font>
    <font>
      <sz val="12"/>
      <name val=".VnTime"/>
      <family val="2"/>
    </font>
    <font>
      <b/>
      <sz val="12"/>
      <name val="Times New Roman"/>
      <family val="1"/>
    </font>
    <font>
      <i/>
      <sz val="12"/>
      <name val="Times New Roman"/>
      <family val="1"/>
    </font>
    <font>
      <sz val="16"/>
      <name val="Times New Roman"/>
      <family val="1"/>
    </font>
    <font>
      <i/>
      <sz val="14"/>
      <name val="Times New Roman"/>
      <family val="1"/>
    </font>
    <font>
      <b/>
      <i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61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6" fillId="0" borderId="0"/>
    <xf numFmtId="9" fontId="1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11" fillId="0" borderId="0"/>
    <xf numFmtId="0" fontId="11" fillId="0" borderId="0"/>
    <xf numFmtId="0" fontId="6" fillId="0" borderId="0"/>
    <xf numFmtId="9" fontId="12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9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15" fillId="0" borderId="0"/>
    <xf numFmtId="0" fontId="10" fillId="0" borderId="0"/>
    <xf numFmtId="43" fontId="10" fillId="0" borderId="0" applyFont="0" applyFill="0" applyBorder="0" applyAlignment="0" applyProtection="0"/>
    <xf numFmtId="0" fontId="6" fillId="0" borderId="0"/>
    <xf numFmtId="164" fontId="3" fillId="0" borderId="0" applyFont="0" applyFill="0" applyBorder="0" applyAlignment="0" applyProtection="0"/>
    <xf numFmtId="0" fontId="6" fillId="0" borderId="0"/>
    <xf numFmtId="0" fontId="24" fillId="0" borderId="0"/>
    <xf numFmtId="0" fontId="2" fillId="0" borderId="0"/>
    <xf numFmtId="0" fontId="6" fillId="0" borderId="0"/>
    <xf numFmtId="9" fontId="6" fillId="0" borderId="0" applyFont="0" applyFill="0" applyBorder="0" applyAlignment="0" applyProtection="0"/>
    <xf numFmtId="0" fontId="1" fillId="0" borderId="0"/>
  </cellStyleXfs>
  <cellXfs count="169">
    <xf numFmtId="0" fontId="0" fillId="0" borderId="0" xfId="0"/>
    <xf numFmtId="0" fontId="17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8" fillId="2" borderId="0" xfId="0" applyFont="1" applyFill="1"/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right" vertical="center"/>
    </xf>
    <xf numFmtId="0" fontId="19" fillId="2" borderId="0" xfId="0" applyFont="1" applyFill="1" applyAlignment="1">
      <alignment vertical="center"/>
    </xf>
    <xf numFmtId="0" fontId="13" fillId="2" borderId="0" xfId="0" applyFont="1" applyFill="1" applyAlignment="1">
      <alignment horizontal="right" vertical="center"/>
    </xf>
    <xf numFmtId="0" fontId="27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right" vertical="center"/>
    </xf>
    <xf numFmtId="3" fontId="19" fillId="2" borderId="0" xfId="0" applyNumberFormat="1" applyFont="1" applyFill="1" applyAlignment="1">
      <alignment horizontal="right"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14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vertical="center" wrapText="1"/>
    </xf>
    <xf numFmtId="0" fontId="18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3" fontId="18" fillId="2" borderId="0" xfId="0" applyNumberFormat="1" applyFont="1" applyFill="1" applyAlignment="1">
      <alignment horizontal="right" vertical="center"/>
    </xf>
    <xf numFmtId="0" fontId="18" fillId="2" borderId="0" xfId="0" applyFont="1" applyFill="1" applyAlignment="1">
      <alignment horizontal="right" vertical="center"/>
    </xf>
    <xf numFmtId="0" fontId="26" fillId="2" borderId="2" xfId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64" fontId="25" fillId="2" borderId="4" xfId="54" applyFont="1" applyFill="1" applyBorder="1" applyAlignment="1">
      <alignment horizontal="center" vertical="center" wrapText="1"/>
    </xf>
    <xf numFmtId="0" fontId="18" fillId="2" borderId="12" xfId="0" applyFont="1" applyFill="1" applyBorder="1"/>
    <xf numFmtId="0" fontId="18" fillId="2" borderId="18" xfId="0" applyFont="1" applyFill="1" applyBorder="1"/>
    <xf numFmtId="3" fontId="19" fillId="2" borderId="13" xfId="1" applyNumberFormat="1" applyFont="1" applyFill="1" applyBorder="1" applyAlignment="1">
      <alignment horizontal="center" vertical="center" wrapText="1"/>
    </xf>
    <xf numFmtId="3" fontId="30" fillId="2" borderId="13" xfId="0" applyNumberFormat="1" applyFont="1" applyFill="1" applyBorder="1" applyAlignment="1">
      <alignment horizontal="center" vertical="center"/>
    </xf>
    <xf numFmtId="3" fontId="30" fillId="2" borderId="13" xfId="1" applyNumberFormat="1" applyFont="1" applyFill="1" applyBorder="1" applyAlignment="1">
      <alignment horizontal="center" vertical="center" wrapText="1"/>
    </xf>
    <xf numFmtId="169" fontId="19" fillId="2" borderId="13" xfId="1" applyNumberFormat="1" applyFont="1" applyFill="1" applyBorder="1" applyAlignment="1">
      <alignment horizontal="right" vertical="center" wrapText="1"/>
    </xf>
    <xf numFmtId="0" fontId="30" fillId="2" borderId="13" xfId="0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/>
    </xf>
    <xf numFmtId="2" fontId="19" fillId="2" borderId="13" xfId="0" applyNumberFormat="1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9" fontId="19" fillId="2" borderId="13" xfId="0" applyNumberFormat="1" applyFont="1" applyFill="1" applyBorder="1" applyAlignment="1">
      <alignment horizontal="center" vertical="center" wrapText="1"/>
    </xf>
    <xf numFmtId="164" fontId="19" fillId="2" borderId="13" xfId="54" applyFont="1" applyFill="1" applyBorder="1" applyAlignment="1">
      <alignment horizontal="center" vertical="center" wrapText="1"/>
    </xf>
    <xf numFmtId="37" fontId="19" fillId="2" borderId="13" xfId="52" applyNumberFormat="1" applyFont="1" applyFill="1" applyBorder="1" applyAlignment="1">
      <alignment horizontal="center" vertical="center" wrapText="1"/>
    </xf>
    <xf numFmtId="14" fontId="19" fillId="2" borderId="13" xfId="0" applyNumberFormat="1" applyFont="1" applyFill="1" applyBorder="1" applyAlignment="1">
      <alignment horizontal="center" vertical="center" wrapText="1"/>
    </xf>
    <xf numFmtId="14" fontId="19" fillId="2" borderId="13" xfId="27" quotePrefix="1" applyNumberFormat="1" applyFont="1" applyFill="1" applyBorder="1" applyAlignment="1">
      <alignment horizontal="center" vertical="center" wrapText="1"/>
    </xf>
    <xf numFmtId="166" fontId="19" fillId="2" borderId="13" xfId="52" applyNumberFormat="1" applyFont="1" applyFill="1" applyBorder="1" applyAlignment="1">
      <alignment horizontal="center" vertical="center" wrapText="1"/>
    </xf>
    <xf numFmtId="166" fontId="19" fillId="2" borderId="13" xfId="52" applyNumberFormat="1" applyFont="1" applyFill="1" applyBorder="1" applyAlignment="1">
      <alignment vertical="center" wrapText="1"/>
    </xf>
    <xf numFmtId="167" fontId="19" fillId="2" borderId="13" xfId="0" applyNumberFormat="1" applyFont="1" applyFill="1" applyBorder="1" applyAlignment="1">
      <alignment horizontal="center" vertical="center" wrapText="1"/>
    </xf>
    <xf numFmtId="37" fontId="19" fillId="2" borderId="13" xfId="0" applyNumberFormat="1" applyFont="1" applyFill="1" applyBorder="1" applyAlignment="1">
      <alignment horizontal="center" vertical="center" wrapText="1"/>
    </xf>
    <xf numFmtId="165" fontId="19" fillId="2" borderId="13" xfId="0" applyNumberFormat="1" applyFont="1" applyFill="1" applyBorder="1" applyAlignment="1">
      <alignment horizontal="center" vertical="center" wrapText="1"/>
    </xf>
    <xf numFmtId="3" fontId="19" fillId="2" borderId="13" xfId="0" applyNumberFormat="1" applyFont="1" applyFill="1" applyBorder="1" applyAlignment="1">
      <alignment horizontal="center" vertical="center" wrapText="1"/>
    </xf>
    <xf numFmtId="165" fontId="19" fillId="2" borderId="13" xfId="0" applyNumberFormat="1" applyFont="1" applyFill="1" applyBorder="1" applyAlignment="1">
      <alignment vertical="center"/>
    </xf>
    <xf numFmtId="169" fontId="19" fillId="2" borderId="13" xfId="0" applyNumberFormat="1" applyFont="1" applyFill="1" applyBorder="1" applyAlignment="1">
      <alignment horizontal="right" vertical="center" wrapText="1"/>
    </xf>
    <xf numFmtId="3" fontId="31" fillId="2" borderId="13" xfId="0" applyNumberFormat="1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vertical="center"/>
    </xf>
    <xf numFmtId="0" fontId="18" fillId="2" borderId="13" xfId="0" applyFont="1" applyFill="1" applyBorder="1" applyAlignment="1">
      <alignment horizontal="center"/>
    </xf>
    <xf numFmtId="0" fontId="18" fillId="2" borderId="13" xfId="0" applyFont="1" applyFill="1" applyBorder="1"/>
    <xf numFmtId="0" fontId="18" fillId="2" borderId="13" xfId="0" applyFont="1" applyFill="1" applyBorder="1" applyAlignment="1">
      <alignment horizontal="right"/>
    </xf>
    <xf numFmtId="167" fontId="19" fillId="2" borderId="13" xfId="0" applyNumberFormat="1" applyFont="1" applyFill="1" applyBorder="1" applyAlignment="1">
      <alignment vertical="center"/>
    </xf>
    <xf numFmtId="3" fontId="19" fillId="2" borderId="13" xfId="0" applyNumberFormat="1" applyFont="1" applyFill="1" applyBorder="1" applyAlignment="1">
      <alignment horizontal="right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vertical="center" wrapText="1"/>
    </xf>
    <xf numFmtId="14" fontId="18" fillId="2" borderId="13" xfId="0" applyNumberFormat="1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/>
    </xf>
    <xf numFmtId="164" fontId="18" fillId="2" borderId="13" xfId="54" applyFont="1" applyFill="1" applyBorder="1" applyAlignment="1">
      <alignment horizontal="center" vertical="center" wrapText="1"/>
    </xf>
    <xf numFmtId="9" fontId="18" fillId="2" borderId="13" xfId="0" applyNumberFormat="1" applyFont="1" applyFill="1" applyBorder="1" applyAlignment="1">
      <alignment horizontal="center" vertical="center" wrapText="1"/>
    </xf>
    <xf numFmtId="166" fontId="18" fillId="2" borderId="13" xfId="52" applyNumberFormat="1" applyFont="1" applyFill="1" applyBorder="1" applyAlignment="1">
      <alignment horizontal="center" vertical="center" wrapText="1"/>
    </xf>
    <xf numFmtId="37" fontId="18" fillId="2" borderId="13" xfId="52" applyNumberFormat="1" applyFont="1" applyFill="1" applyBorder="1" applyAlignment="1">
      <alignment horizontal="center" vertical="center" wrapText="1"/>
    </xf>
    <xf numFmtId="14" fontId="18" fillId="2" borderId="13" xfId="0" quotePrefix="1" applyNumberFormat="1" applyFont="1" applyFill="1" applyBorder="1" applyAlignment="1">
      <alignment horizontal="center" vertical="center" wrapText="1"/>
    </xf>
    <xf numFmtId="0" fontId="18" fillId="2" borderId="13" xfId="0" quotePrefix="1" applyFont="1" applyFill="1" applyBorder="1" applyAlignment="1">
      <alignment horizontal="right" vertical="center" wrapText="1"/>
    </xf>
    <xf numFmtId="170" fontId="18" fillId="2" borderId="13" xfId="0" applyNumberFormat="1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vertical="center"/>
    </xf>
    <xf numFmtId="3" fontId="18" fillId="2" borderId="13" xfId="0" applyNumberFormat="1" applyFont="1" applyFill="1" applyBorder="1" applyAlignment="1">
      <alignment horizontal="right" vertical="center" wrapText="1"/>
    </xf>
    <xf numFmtId="171" fontId="18" fillId="2" borderId="13" xfId="0" applyNumberFormat="1" applyFont="1" applyFill="1" applyBorder="1" applyAlignment="1">
      <alignment horizontal="right" vertical="center" wrapText="1"/>
    </xf>
    <xf numFmtId="165" fontId="18" fillId="2" borderId="13" xfId="0" applyNumberFormat="1" applyFont="1" applyFill="1" applyBorder="1" applyAlignment="1">
      <alignment horizontal="right" vertical="center" wrapText="1"/>
    </xf>
    <xf numFmtId="164" fontId="18" fillId="2" borderId="13" xfId="54" applyFont="1" applyFill="1" applyBorder="1" applyAlignment="1">
      <alignment horizontal="right" vertical="center" wrapText="1"/>
    </xf>
    <xf numFmtId="169" fontId="18" fillId="2" borderId="13" xfId="0" applyNumberFormat="1" applyFont="1" applyFill="1" applyBorder="1" applyAlignment="1">
      <alignment horizontal="right" vertical="center" wrapText="1"/>
    </xf>
    <xf numFmtId="168" fontId="18" fillId="2" borderId="13" xfId="0" applyNumberFormat="1" applyFont="1" applyFill="1" applyBorder="1" applyAlignment="1">
      <alignment horizontal="right" vertical="center" wrapText="1"/>
    </xf>
    <xf numFmtId="165" fontId="18" fillId="2" borderId="13" xfId="0" applyNumberFormat="1" applyFont="1" applyFill="1" applyBorder="1" applyAlignment="1">
      <alignment horizontal="center" vertical="center" wrapText="1"/>
    </xf>
    <xf numFmtId="169" fontId="18" fillId="2" borderId="13" xfId="54" applyNumberFormat="1" applyFont="1" applyFill="1" applyBorder="1" applyAlignment="1">
      <alignment horizontal="right" vertical="center"/>
    </xf>
    <xf numFmtId="169" fontId="18" fillId="2" borderId="13" xfId="0" applyNumberFormat="1" applyFont="1" applyFill="1" applyBorder="1" applyAlignment="1">
      <alignment vertical="center"/>
    </xf>
    <xf numFmtId="3" fontId="19" fillId="2" borderId="13" xfId="1" applyNumberFormat="1" applyFont="1" applyFill="1" applyBorder="1" applyAlignment="1">
      <alignment horizontal="left" vertical="center" wrapText="1"/>
    </xf>
    <xf numFmtId="169" fontId="18" fillId="2" borderId="13" xfId="1" applyNumberFormat="1" applyFont="1" applyFill="1" applyBorder="1" applyAlignment="1">
      <alignment horizontal="center" vertical="center" wrapText="1"/>
    </xf>
    <xf numFmtId="169" fontId="30" fillId="2" borderId="13" xfId="0" applyNumberFormat="1" applyFont="1" applyFill="1" applyBorder="1" applyAlignment="1">
      <alignment horizontal="center" vertical="center"/>
    </xf>
    <xf numFmtId="0" fontId="18" fillId="2" borderId="13" xfId="56" applyFont="1" applyFill="1" applyBorder="1" applyAlignment="1">
      <alignment horizontal="left" vertical="center"/>
    </xf>
    <xf numFmtId="14" fontId="18" fillId="2" borderId="13" xfId="60" applyNumberFormat="1" applyFont="1" applyFill="1" applyBorder="1" applyAlignment="1">
      <alignment horizontal="center" vertical="center" wrapText="1"/>
    </xf>
    <xf numFmtId="0" fontId="18" fillId="2" borderId="13" xfId="56" applyFont="1" applyFill="1" applyBorder="1" applyAlignment="1">
      <alignment horizontal="center" vertical="center" wrapText="1"/>
    </xf>
    <xf numFmtId="2" fontId="18" fillId="2" borderId="13" xfId="27" quotePrefix="1" applyNumberFormat="1" applyFont="1" applyFill="1" applyBorder="1" applyAlignment="1">
      <alignment horizontal="right" vertical="center" wrapText="1"/>
    </xf>
    <xf numFmtId="14" fontId="18" fillId="2" borderId="13" xfId="27" quotePrefix="1" applyNumberFormat="1" applyFont="1" applyFill="1" applyBorder="1" applyAlignment="1">
      <alignment horizontal="center" vertical="center" wrapText="1"/>
    </xf>
    <xf numFmtId="166" fontId="18" fillId="2" borderId="13" xfId="52" applyNumberFormat="1" applyFont="1" applyFill="1" applyBorder="1" applyAlignment="1">
      <alignment vertical="center" wrapText="1"/>
    </xf>
    <xf numFmtId="167" fontId="18" fillId="2" borderId="13" xfId="0" applyNumberFormat="1" applyFont="1" applyFill="1" applyBorder="1" applyAlignment="1">
      <alignment horizontal="center" vertical="center" wrapText="1"/>
    </xf>
    <xf numFmtId="37" fontId="18" fillId="2" borderId="13" xfId="0" applyNumberFormat="1" applyFont="1" applyFill="1" applyBorder="1" applyAlignment="1">
      <alignment horizontal="center" vertical="center" wrapText="1"/>
    </xf>
    <xf numFmtId="165" fontId="18" fillId="2" borderId="13" xfId="0" applyNumberFormat="1" applyFont="1" applyFill="1" applyBorder="1" applyAlignment="1">
      <alignment vertical="center" wrapText="1"/>
    </xf>
    <xf numFmtId="169" fontId="19" fillId="2" borderId="13" xfId="0" applyNumberFormat="1" applyFont="1" applyFill="1" applyBorder="1" applyAlignment="1">
      <alignment vertical="center"/>
    </xf>
    <xf numFmtId="169" fontId="18" fillId="2" borderId="13" xfId="0" applyNumberFormat="1" applyFont="1" applyFill="1" applyBorder="1"/>
    <xf numFmtId="0" fontId="18" fillId="2" borderId="14" xfId="0" applyFont="1" applyFill="1" applyBorder="1" applyAlignment="1">
      <alignment horizontal="center" vertical="center"/>
    </xf>
    <xf numFmtId="0" fontId="18" fillId="2" borderId="14" xfId="56" applyFont="1" applyFill="1" applyBorder="1" applyAlignment="1">
      <alignment horizontal="left" vertical="center"/>
    </xf>
    <xf numFmtId="14" fontId="18" fillId="2" borderId="14" xfId="0" quotePrefix="1" applyNumberFormat="1" applyFont="1" applyFill="1" applyBorder="1" applyAlignment="1">
      <alignment horizontal="center" vertical="center" wrapText="1"/>
    </xf>
    <xf numFmtId="14" fontId="18" fillId="2" borderId="14" xfId="60" applyNumberFormat="1" applyFont="1" applyFill="1" applyBorder="1" applyAlignment="1">
      <alignment horizontal="center" vertical="center" wrapText="1"/>
    </xf>
    <xf numFmtId="0" fontId="18" fillId="2" borderId="14" xfId="56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164" fontId="18" fillId="2" borderId="14" xfId="54" applyFont="1" applyFill="1" applyBorder="1" applyAlignment="1">
      <alignment horizontal="center" vertical="center" wrapText="1"/>
    </xf>
    <xf numFmtId="9" fontId="18" fillId="2" borderId="14" xfId="0" applyNumberFormat="1" applyFont="1" applyFill="1" applyBorder="1" applyAlignment="1">
      <alignment horizontal="center" vertical="center" wrapText="1"/>
    </xf>
    <xf numFmtId="166" fontId="18" fillId="2" borderId="14" xfId="52" applyNumberFormat="1" applyFont="1" applyFill="1" applyBorder="1" applyAlignment="1">
      <alignment horizontal="center" vertical="center" wrapText="1"/>
    </xf>
    <xf numFmtId="2" fontId="18" fillId="2" borderId="14" xfId="27" quotePrefix="1" applyNumberFormat="1" applyFont="1" applyFill="1" applyBorder="1" applyAlignment="1">
      <alignment horizontal="right" vertical="center" wrapText="1"/>
    </xf>
    <xf numFmtId="37" fontId="18" fillId="2" borderId="14" xfId="52" applyNumberFormat="1" applyFont="1" applyFill="1" applyBorder="1" applyAlignment="1">
      <alignment horizontal="center" vertical="center" wrapText="1"/>
    </xf>
    <xf numFmtId="14" fontId="18" fillId="2" borderId="14" xfId="0" applyNumberFormat="1" applyFont="1" applyFill="1" applyBorder="1" applyAlignment="1">
      <alignment horizontal="center" vertical="center" wrapText="1"/>
    </xf>
    <xf numFmtId="14" fontId="18" fillId="2" borderId="14" xfId="27" quotePrefix="1" applyNumberFormat="1" applyFont="1" applyFill="1" applyBorder="1" applyAlignment="1">
      <alignment horizontal="center" vertical="center" wrapText="1"/>
    </xf>
    <xf numFmtId="166" fontId="18" fillId="2" borderId="14" xfId="52" applyNumberFormat="1" applyFont="1" applyFill="1" applyBorder="1" applyAlignment="1">
      <alignment vertical="center" wrapText="1"/>
    </xf>
    <xf numFmtId="167" fontId="18" fillId="2" borderId="14" xfId="0" applyNumberFormat="1" applyFont="1" applyFill="1" applyBorder="1" applyAlignment="1">
      <alignment horizontal="center" vertical="center" wrapText="1"/>
    </xf>
    <xf numFmtId="37" fontId="18" fillId="2" borderId="14" xfId="0" applyNumberFormat="1" applyFont="1" applyFill="1" applyBorder="1" applyAlignment="1">
      <alignment horizontal="center" vertical="center" wrapText="1"/>
    </xf>
    <xf numFmtId="165" fontId="18" fillId="2" borderId="14" xfId="0" applyNumberFormat="1" applyFont="1" applyFill="1" applyBorder="1" applyAlignment="1">
      <alignment vertical="center" wrapText="1"/>
    </xf>
    <xf numFmtId="3" fontId="18" fillId="2" borderId="14" xfId="0" applyNumberFormat="1" applyFont="1" applyFill="1" applyBorder="1" applyAlignment="1">
      <alignment horizontal="right" vertical="center" wrapText="1"/>
    </xf>
    <xf numFmtId="171" fontId="18" fillId="2" borderId="14" xfId="0" applyNumberFormat="1" applyFont="1" applyFill="1" applyBorder="1" applyAlignment="1">
      <alignment horizontal="right" vertical="center" wrapText="1"/>
    </xf>
    <xf numFmtId="165" fontId="18" fillId="2" borderId="14" xfId="0" applyNumberFormat="1" applyFont="1" applyFill="1" applyBorder="1" applyAlignment="1">
      <alignment horizontal="right" vertical="center" wrapText="1"/>
    </xf>
    <xf numFmtId="164" fontId="18" fillId="2" borderId="14" xfId="54" applyFont="1" applyFill="1" applyBorder="1" applyAlignment="1">
      <alignment horizontal="right" vertical="center" wrapText="1"/>
    </xf>
    <xf numFmtId="169" fontId="18" fillId="2" borderId="14" xfId="0" applyNumberFormat="1" applyFont="1" applyFill="1" applyBorder="1" applyAlignment="1">
      <alignment horizontal="right" vertical="center" wrapText="1"/>
    </xf>
    <xf numFmtId="169" fontId="18" fillId="2" borderId="14" xfId="54" applyNumberFormat="1" applyFont="1" applyFill="1" applyBorder="1" applyAlignment="1">
      <alignment horizontal="right" vertical="center"/>
    </xf>
    <xf numFmtId="169" fontId="18" fillId="2" borderId="14" xfId="0" applyNumberFormat="1" applyFont="1" applyFill="1" applyBorder="1" applyAlignment="1">
      <alignment vertical="center"/>
    </xf>
    <xf numFmtId="0" fontId="19" fillId="2" borderId="13" xfId="0" applyFont="1" applyFill="1" applyBorder="1" applyAlignment="1">
      <alignment horizontal="left" vertical="center" wrapText="1"/>
    </xf>
    <xf numFmtId="168" fontId="25" fillId="2" borderId="3" xfId="54" applyNumberFormat="1" applyFont="1" applyFill="1" applyBorder="1" applyAlignment="1">
      <alignment horizontal="center" vertical="center" wrapText="1"/>
    </xf>
    <xf numFmtId="168" fontId="25" fillId="2" borderId="5" xfId="54" applyNumberFormat="1" applyFont="1" applyFill="1" applyBorder="1" applyAlignment="1">
      <alignment horizontal="center" vertical="center" wrapText="1"/>
    </xf>
    <xf numFmtId="168" fontId="25" fillId="2" borderId="4" xfId="54" applyNumberFormat="1" applyFont="1" applyFill="1" applyBorder="1" applyAlignment="1">
      <alignment horizontal="center" vertical="center" wrapText="1"/>
    </xf>
    <xf numFmtId="3" fontId="19" fillId="2" borderId="16" xfId="1" applyNumberFormat="1" applyFont="1" applyFill="1" applyBorder="1" applyAlignment="1">
      <alignment horizontal="left" vertical="center" wrapText="1"/>
    </xf>
    <xf numFmtId="3" fontId="19" fillId="2" borderId="17" xfId="1" applyNumberFormat="1" applyFont="1" applyFill="1" applyBorder="1" applyAlignment="1">
      <alignment horizontal="left" vertical="center" wrapText="1"/>
    </xf>
    <xf numFmtId="3" fontId="19" fillId="2" borderId="15" xfId="1" applyNumberFormat="1" applyFont="1" applyFill="1" applyBorder="1" applyAlignment="1">
      <alignment horizontal="left" vertical="center" wrapText="1"/>
    </xf>
    <xf numFmtId="49" fontId="19" fillId="2" borderId="16" xfId="0" applyNumberFormat="1" applyFont="1" applyFill="1" applyBorder="1" applyAlignment="1">
      <alignment horizontal="left" vertical="center" wrapText="1"/>
    </xf>
    <xf numFmtId="49" fontId="19" fillId="2" borderId="17" xfId="0" applyNumberFormat="1" applyFont="1" applyFill="1" applyBorder="1" applyAlignment="1">
      <alignment horizontal="left" vertical="center" wrapText="1"/>
    </xf>
    <xf numFmtId="49" fontId="19" fillId="2" borderId="15" xfId="0" applyNumberFormat="1" applyFont="1" applyFill="1" applyBorder="1" applyAlignment="1">
      <alignment horizontal="left" vertical="center" wrapText="1"/>
    </xf>
    <xf numFmtId="164" fontId="23" fillId="2" borderId="3" xfId="54" applyFont="1" applyFill="1" applyBorder="1" applyAlignment="1">
      <alignment horizontal="center" vertical="center" wrapText="1"/>
    </xf>
    <xf numFmtId="164" fontId="23" fillId="2" borderId="4" xfId="54" applyFont="1" applyFill="1" applyBorder="1" applyAlignment="1">
      <alignment horizontal="center" vertical="center" wrapText="1"/>
    </xf>
    <xf numFmtId="164" fontId="25" fillId="2" borderId="3" xfId="54" applyFont="1" applyFill="1" applyBorder="1" applyAlignment="1">
      <alignment horizontal="center" vertical="center" wrapText="1"/>
    </xf>
    <xf numFmtId="164" fontId="25" fillId="2" borderId="4" xfId="54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164" fontId="25" fillId="2" borderId="5" xfId="54" applyFont="1" applyFill="1" applyBorder="1" applyAlignment="1">
      <alignment horizontal="center" vertical="center" wrapText="1"/>
    </xf>
    <xf numFmtId="164" fontId="25" fillId="2" borderId="9" xfId="54" applyFont="1" applyFill="1" applyBorder="1" applyAlignment="1">
      <alignment horizontal="center" vertical="center" wrapText="1"/>
    </xf>
    <xf numFmtId="164" fontId="25" fillId="2" borderId="10" xfId="54" applyFont="1" applyFill="1" applyBorder="1" applyAlignment="1">
      <alignment horizontal="center" vertical="center" wrapText="1"/>
    </xf>
    <xf numFmtId="164" fontId="25" fillId="2" borderId="11" xfId="54" applyFont="1" applyFill="1" applyBorder="1" applyAlignment="1">
      <alignment horizontal="center" vertical="center" wrapText="1"/>
    </xf>
    <xf numFmtId="164" fontId="29" fillId="2" borderId="2" xfId="54" applyFont="1" applyFill="1" applyBorder="1" applyAlignment="1">
      <alignment horizontal="center" vertical="center" wrapText="1"/>
    </xf>
    <xf numFmtId="164" fontId="29" fillId="2" borderId="3" xfId="54" applyFont="1" applyFill="1" applyBorder="1" applyAlignment="1">
      <alignment horizontal="center" vertical="center" wrapText="1"/>
    </xf>
    <xf numFmtId="164" fontId="29" fillId="2" borderId="4" xfId="54" applyFont="1" applyFill="1" applyBorder="1" applyAlignment="1">
      <alignment horizontal="center" vertical="center" wrapText="1"/>
    </xf>
    <xf numFmtId="164" fontId="23" fillId="2" borderId="2" xfId="54" applyFont="1" applyFill="1" applyBorder="1" applyAlignment="1">
      <alignment horizontal="center" vertical="center" wrapText="1"/>
    </xf>
    <xf numFmtId="164" fontId="29" fillId="2" borderId="6" xfId="54" applyFont="1" applyFill="1" applyBorder="1" applyAlignment="1">
      <alignment horizontal="center" vertical="center" wrapText="1"/>
    </xf>
    <xf numFmtId="164" fontId="29" fillId="2" borderId="8" xfId="54" applyFont="1" applyFill="1" applyBorder="1" applyAlignment="1">
      <alignment horizontal="center" vertical="center" wrapText="1"/>
    </xf>
    <xf numFmtId="164" fontId="29" fillId="2" borderId="7" xfId="54" applyFont="1" applyFill="1" applyBorder="1" applyAlignment="1">
      <alignment horizontal="center" vertical="center" wrapText="1"/>
    </xf>
    <xf numFmtId="164" fontId="25" fillId="2" borderId="6" xfId="54" applyFont="1" applyFill="1" applyBorder="1" applyAlignment="1">
      <alignment horizontal="center" vertical="center" wrapText="1"/>
    </xf>
    <xf numFmtId="164" fontId="25" fillId="2" borderId="8" xfId="54" applyFont="1" applyFill="1" applyBorder="1" applyAlignment="1">
      <alignment horizontal="center" vertical="center" wrapText="1"/>
    </xf>
    <xf numFmtId="164" fontId="25" fillId="2" borderId="7" xfId="54" applyFont="1" applyFill="1" applyBorder="1" applyAlignment="1">
      <alignment horizontal="center" vertical="center" wrapText="1"/>
    </xf>
    <xf numFmtId="0" fontId="25" fillId="2" borderId="3" xfId="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14" fontId="25" fillId="2" borderId="2" xfId="1" applyNumberFormat="1" applyFont="1" applyFill="1" applyBorder="1" applyAlignment="1">
      <alignment horizontal="center" vertical="center" wrapText="1"/>
    </xf>
    <xf numFmtId="165" fontId="25" fillId="2" borderId="3" xfId="52" applyNumberFormat="1" applyFont="1" applyFill="1" applyBorder="1" applyAlignment="1">
      <alignment horizontal="center" vertical="center" wrapText="1"/>
    </xf>
    <xf numFmtId="165" fontId="25" fillId="2" borderId="5" xfId="52" applyNumberFormat="1" applyFont="1" applyFill="1" applyBorder="1" applyAlignment="1">
      <alignment horizontal="center" vertical="center" wrapText="1"/>
    </xf>
    <xf numFmtId="165" fontId="25" fillId="2" borderId="4" xfId="52" applyNumberFormat="1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9" fillId="2" borderId="6" xfId="1" applyFont="1" applyFill="1" applyBorder="1" applyAlignment="1">
      <alignment horizontal="center" vertical="center" wrapText="1"/>
    </xf>
    <xf numFmtId="0" fontId="29" fillId="2" borderId="7" xfId="1" applyFont="1" applyFill="1" applyBorder="1" applyAlignment="1">
      <alignment horizontal="center" vertical="center" wrapText="1"/>
    </xf>
    <xf numFmtId="0" fontId="29" fillId="2" borderId="3" xfId="1" applyFont="1" applyFill="1" applyBorder="1" applyAlignment="1">
      <alignment horizontal="center" vertical="center" wrapText="1"/>
    </xf>
    <xf numFmtId="0" fontId="29" fillId="2" borderId="4" xfId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 wrapText="1"/>
    </xf>
  </cellXfs>
  <cellStyles count="61">
    <cellStyle name="Comma" xfId="54" builtinId="3"/>
    <cellStyle name="Comma 10" xfId="52" xr:uid="{00000000-0005-0000-0000-000001000000}"/>
    <cellStyle name="Comma 13" xfId="4" xr:uid="{00000000-0005-0000-0000-000002000000}"/>
    <cellStyle name="Comma 2" xfId="5" xr:uid="{00000000-0005-0000-0000-000003000000}"/>
    <cellStyle name="Comma 2 2" xfId="6" xr:uid="{00000000-0005-0000-0000-000004000000}"/>
    <cellStyle name="Comma 2 3" xfId="7" xr:uid="{00000000-0005-0000-0000-000005000000}"/>
    <cellStyle name="Comma 2 3 2" xfId="37" xr:uid="{00000000-0005-0000-0000-000006000000}"/>
    <cellStyle name="Comma 2 4" xfId="36" xr:uid="{00000000-0005-0000-0000-000007000000}"/>
    <cellStyle name="Comma 3" xfId="8" xr:uid="{00000000-0005-0000-0000-000008000000}"/>
    <cellStyle name="Comma 3 2" xfId="38" xr:uid="{00000000-0005-0000-0000-000009000000}"/>
    <cellStyle name="Comma 4" xfId="9" xr:uid="{00000000-0005-0000-0000-00000A000000}"/>
    <cellStyle name="Comma 5" xfId="10" xr:uid="{00000000-0005-0000-0000-00000B000000}"/>
    <cellStyle name="Comma 5 2" xfId="39" xr:uid="{00000000-0005-0000-0000-00000C000000}"/>
    <cellStyle name="Comma 6" xfId="11" xr:uid="{00000000-0005-0000-0000-00000D000000}"/>
    <cellStyle name="Comma 6 2" xfId="12" xr:uid="{00000000-0005-0000-0000-00000E000000}"/>
    <cellStyle name="Comma 6 2 2" xfId="41" xr:uid="{00000000-0005-0000-0000-00000F000000}"/>
    <cellStyle name="Comma 6 3" xfId="40" xr:uid="{00000000-0005-0000-0000-000010000000}"/>
    <cellStyle name="Comma 7" xfId="3" xr:uid="{00000000-0005-0000-0000-000011000000}"/>
    <cellStyle name="Comma 8" xfId="28" xr:uid="{00000000-0005-0000-0000-000012000000}"/>
    <cellStyle name="Comma 9" xfId="35" xr:uid="{00000000-0005-0000-0000-000013000000}"/>
    <cellStyle name="Comma 9 2" xfId="49" xr:uid="{00000000-0005-0000-0000-000014000000}"/>
    <cellStyle name="Normal" xfId="0" builtinId="0"/>
    <cellStyle name="Normal 10" xfId="27" xr:uid="{00000000-0005-0000-0000-000016000000}"/>
    <cellStyle name="Normal 11" xfId="13" xr:uid="{00000000-0005-0000-0000-000017000000}"/>
    <cellStyle name="Normal 11 2" xfId="42" xr:uid="{00000000-0005-0000-0000-000018000000}"/>
    <cellStyle name="Normal 12" xfId="14" xr:uid="{00000000-0005-0000-0000-000019000000}"/>
    <cellStyle name="Normal 12 2" xfId="58" xr:uid="{00000000-0005-0000-0000-00001A000000}"/>
    <cellStyle name="Normal 13" xfId="34" xr:uid="{00000000-0005-0000-0000-00001B000000}"/>
    <cellStyle name="Normal 13 2" xfId="48" xr:uid="{00000000-0005-0000-0000-00001C000000}"/>
    <cellStyle name="Normal 14" xfId="1" xr:uid="{00000000-0005-0000-0000-00001D000000}"/>
    <cellStyle name="Normal 15" xfId="50" xr:uid="{00000000-0005-0000-0000-00001E000000}"/>
    <cellStyle name="Normal 15 2" xfId="53" xr:uid="{00000000-0005-0000-0000-00001F000000}"/>
    <cellStyle name="Normal 16" xfId="51" xr:uid="{00000000-0005-0000-0000-000020000000}"/>
    <cellStyle name="Normal 16 2" xfId="60" xr:uid="{00000000-0005-0000-0000-000021000000}"/>
    <cellStyle name="Normal 18" xfId="57" xr:uid="{00000000-0005-0000-0000-000022000000}"/>
    <cellStyle name="Normal 2" xfId="15" xr:uid="{00000000-0005-0000-0000-000023000000}"/>
    <cellStyle name="Normal 2 2" xfId="16" xr:uid="{00000000-0005-0000-0000-000024000000}"/>
    <cellStyle name="Normal 2 2 2" xfId="17" xr:uid="{00000000-0005-0000-0000-000025000000}"/>
    <cellStyle name="Normal 2 2 2 2" xfId="43" xr:uid="{00000000-0005-0000-0000-000026000000}"/>
    <cellStyle name="Normal 2 2 3" xfId="29" xr:uid="{00000000-0005-0000-0000-000027000000}"/>
    <cellStyle name="Normal 2_SƠN ĐỘNG-1a" xfId="18" xr:uid="{00000000-0005-0000-0000-000028000000}"/>
    <cellStyle name="Normal 3" xfId="19" xr:uid="{00000000-0005-0000-0000-000029000000}"/>
    <cellStyle name="Normal 3 2" xfId="20" xr:uid="{00000000-0005-0000-0000-00002A000000}"/>
    <cellStyle name="Normal 3 3" xfId="44" xr:uid="{00000000-0005-0000-0000-00002B000000}"/>
    <cellStyle name="Normal 4" xfId="21" xr:uid="{00000000-0005-0000-0000-00002C000000}"/>
    <cellStyle name="Normal 4 2" xfId="30" xr:uid="{00000000-0005-0000-0000-00002D000000}"/>
    <cellStyle name="Normal 4 3" xfId="31" xr:uid="{00000000-0005-0000-0000-00002E000000}"/>
    <cellStyle name="Normal 4 4" xfId="45" xr:uid="{00000000-0005-0000-0000-00002F000000}"/>
    <cellStyle name="Normal 5" xfId="22" xr:uid="{00000000-0005-0000-0000-000030000000}"/>
    <cellStyle name="Normal 5 2" xfId="46" xr:uid="{00000000-0005-0000-0000-000031000000}"/>
    <cellStyle name="Normal 6" xfId="2" xr:uid="{00000000-0005-0000-0000-000032000000}"/>
    <cellStyle name="Normal 6 2" xfId="32" xr:uid="{00000000-0005-0000-0000-000033000000}"/>
    <cellStyle name="Normal 7" xfId="24" xr:uid="{00000000-0005-0000-0000-000034000000}"/>
    <cellStyle name="Normal 8" xfId="25" xr:uid="{00000000-0005-0000-0000-000035000000}"/>
    <cellStyle name="Normal 9" xfId="26" xr:uid="{00000000-0005-0000-0000-000036000000}"/>
    <cellStyle name="Normal 9 2" xfId="55" xr:uid="{00000000-0005-0000-0000-000037000000}"/>
    <cellStyle name="Normal_Sheet1" xfId="56" xr:uid="{00000000-0005-0000-0000-000038000000}"/>
    <cellStyle name="Percent 2" xfId="23" xr:uid="{00000000-0005-0000-0000-000039000000}"/>
    <cellStyle name="Percent 2 2" xfId="33" xr:uid="{00000000-0005-0000-0000-00003A000000}"/>
    <cellStyle name="Percent 2 3" xfId="47" xr:uid="{00000000-0005-0000-0000-00003B000000}"/>
    <cellStyle name="Percent 3" xfId="59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12</xdr:row>
      <xdr:rowOff>0</xdr:rowOff>
    </xdr:from>
    <xdr:ext cx="28575" cy="626298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3600450" y="4391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17</xdr:row>
      <xdr:rowOff>0</xdr:rowOff>
    </xdr:from>
    <xdr:ext cx="28575" cy="626298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17</xdr:row>
      <xdr:rowOff>0</xdr:rowOff>
    </xdr:from>
    <xdr:ext cx="28575" cy="626298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17</xdr:row>
      <xdr:rowOff>0</xdr:rowOff>
    </xdr:from>
    <xdr:ext cx="28575" cy="626298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17</xdr:row>
      <xdr:rowOff>0</xdr:rowOff>
    </xdr:from>
    <xdr:ext cx="28575" cy="626298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17</xdr:row>
      <xdr:rowOff>0</xdr:rowOff>
    </xdr:from>
    <xdr:ext cx="28575" cy="626298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17</xdr:row>
      <xdr:rowOff>0</xdr:rowOff>
    </xdr:from>
    <xdr:ext cx="28575" cy="626298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4105275" y="5257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21"/>
  <sheetViews>
    <sheetView tabSelected="1" zoomScale="85" zoomScaleNormal="85" workbookViewId="0">
      <selection activeCell="A4" sqref="A4:AG4"/>
    </sheetView>
  </sheetViews>
  <sheetFormatPr defaultColWidth="9.109375" defaultRowHeight="13.8" x14ac:dyDescent="0.25"/>
  <cols>
    <col min="1" max="1" width="9.109375" style="4"/>
    <col min="2" max="2" width="21.109375" style="4" customWidth="1"/>
    <col min="3" max="3" width="15" style="4" customWidth="1"/>
    <col min="4" max="4" width="0" style="4" hidden="1" customWidth="1"/>
    <col min="5" max="5" width="22.88671875" style="4" customWidth="1"/>
    <col min="6" max="14" width="9.109375" style="4"/>
    <col min="15" max="15" width="10.44140625" style="4" customWidth="1"/>
    <col min="16" max="16" width="11.109375" style="4" customWidth="1"/>
    <col min="17" max="17" width="14.109375" style="4" customWidth="1"/>
    <col min="18" max="18" width="9.109375" style="4"/>
    <col min="19" max="20" width="0" style="4" hidden="1" customWidth="1"/>
    <col min="21" max="22" width="9.109375" style="4"/>
    <col min="23" max="24" width="0" style="4" hidden="1" customWidth="1"/>
    <col min="25" max="25" width="10.33203125" style="4" customWidth="1"/>
    <col min="26" max="29" width="9.109375" style="4"/>
    <col min="30" max="38" width="11.33203125" style="4" customWidth="1"/>
    <col min="39" max="16384" width="9.109375" style="4"/>
  </cols>
  <sheetData>
    <row r="1" spans="1:37" s="6" customFormat="1" ht="21" x14ac:dyDescent="0.25">
      <c r="A1" s="164"/>
      <c r="B1" s="164"/>
      <c r="E1" s="7"/>
      <c r="P1" s="5"/>
      <c r="Q1" s="5"/>
      <c r="S1" s="8"/>
      <c r="T1" s="8"/>
      <c r="U1" s="8"/>
      <c r="V1" s="9"/>
      <c r="W1" s="8"/>
      <c r="X1" s="8"/>
      <c r="Y1" s="10"/>
      <c r="AC1" s="11"/>
    </row>
    <row r="2" spans="1:37" s="12" customFormat="1" ht="39.9" customHeight="1" x14ac:dyDescent="0.25">
      <c r="A2" s="164" t="s">
        <v>39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</row>
    <row r="3" spans="1:37" s="13" customFormat="1" ht="11.25" customHeigh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</row>
    <row r="4" spans="1:37" s="13" customFormat="1" ht="18.75" customHeight="1" x14ac:dyDescent="0.25">
      <c r="A4" s="166" t="s">
        <v>71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</row>
    <row r="5" spans="1:37" s="2" customFormat="1" ht="20.25" customHeight="1" x14ac:dyDescent="0.25">
      <c r="A5" s="14"/>
      <c r="B5" s="15"/>
      <c r="C5" s="15"/>
      <c r="D5" s="15"/>
      <c r="E5" s="15"/>
      <c r="F5" s="16"/>
      <c r="P5" s="16"/>
      <c r="Q5" s="16"/>
      <c r="U5" s="17"/>
      <c r="V5" s="18"/>
      <c r="W5" s="17"/>
      <c r="X5" s="17"/>
      <c r="Y5" s="1"/>
      <c r="Z5" s="16"/>
      <c r="AC5" s="19"/>
      <c r="AD5" s="20"/>
      <c r="AE5" s="20"/>
      <c r="AF5" s="167" t="s">
        <v>40</v>
      </c>
      <c r="AG5" s="167"/>
    </row>
    <row r="6" spans="1:37" s="13" customFormat="1" ht="49.2" customHeight="1" x14ac:dyDescent="0.25">
      <c r="A6" s="165" t="s">
        <v>0</v>
      </c>
      <c r="B6" s="165" t="s">
        <v>1</v>
      </c>
      <c r="C6" s="154" t="s">
        <v>2</v>
      </c>
      <c r="D6" s="165" t="s">
        <v>3</v>
      </c>
      <c r="E6" s="165" t="s">
        <v>23</v>
      </c>
      <c r="F6" s="130" t="s">
        <v>9</v>
      </c>
      <c r="G6" s="168" t="s">
        <v>17</v>
      </c>
      <c r="H6" s="168"/>
      <c r="I6" s="168"/>
      <c r="J6" s="168"/>
      <c r="K6" s="168"/>
      <c r="L6" s="168"/>
      <c r="M6" s="168"/>
      <c r="N6" s="168"/>
      <c r="O6" s="155" t="s">
        <v>22</v>
      </c>
      <c r="P6" s="151" t="s">
        <v>14</v>
      </c>
      <c r="Q6" s="154" t="s">
        <v>15</v>
      </c>
      <c r="R6" s="155" t="s">
        <v>10</v>
      </c>
      <c r="S6" s="160" t="s">
        <v>11</v>
      </c>
      <c r="T6" s="161"/>
      <c r="U6" s="130" t="s">
        <v>4</v>
      </c>
      <c r="V6" s="133" t="s">
        <v>26</v>
      </c>
      <c r="W6" s="136" t="s">
        <v>11</v>
      </c>
      <c r="X6" s="136"/>
      <c r="Y6" s="127" t="s">
        <v>18</v>
      </c>
      <c r="Z6" s="138" t="s">
        <v>24</v>
      </c>
      <c r="AA6" s="141" t="s">
        <v>11</v>
      </c>
      <c r="AB6" s="141"/>
      <c r="AC6" s="127" t="s">
        <v>25</v>
      </c>
      <c r="AD6" s="145" t="s">
        <v>11</v>
      </c>
      <c r="AE6" s="146"/>
      <c r="AF6" s="147"/>
      <c r="AG6" s="148" t="s">
        <v>46</v>
      </c>
      <c r="AH6" s="149"/>
      <c r="AI6" s="149"/>
      <c r="AJ6" s="150"/>
      <c r="AK6" s="116" t="s">
        <v>66</v>
      </c>
    </row>
    <row r="7" spans="1:37" s="13" customFormat="1" ht="48" customHeight="1" x14ac:dyDescent="0.25">
      <c r="A7" s="165"/>
      <c r="B7" s="165"/>
      <c r="C7" s="154"/>
      <c r="D7" s="165"/>
      <c r="E7" s="165"/>
      <c r="F7" s="131"/>
      <c r="G7" s="158" t="s">
        <v>47</v>
      </c>
      <c r="H7" s="129" t="s">
        <v>28</v>
      </c>
      <c r="I7" s="129" t="s">
        <v>29</v>
      </c>
      <c r="J7" s="129" t="s">
        <v>30</v>
      </c>
      <c r="K7" s="129" t="s">
        <v>31</v>
      </c>
      <c r="L7" s="129" t="s">
        <v>32</v>
      </c>
      <c r="M7" s="129" t="s">
        <v>16</v>
      </c>
      <c r="N7" s="129" t="s">
        <v>48</v>
      </c>
      <c r="O7" s="156"/>
      <c r="P7" s="152"/>
      <c r="Q7" s="154"/>
      <c r="R7" s="156"/>
      <c r="S7" s="162" t="s">
        <v>12</v>
      </c>
      <c r="T7" s="162" t="s">
        <v>13</v>
      </c>
      <c r="U7" s="131"/>
      <c r="V7" s="134"/>
      <c r="W7" s="136" t="s">
        <v>19</v>
      </c>
      <c r="X7" s="136" t="s">
        <v>20</v>
      </c>
      <c r="Y7" s="137"/>
      <c r="Z7" s="139"/>
      <c r="AA7" s="142" t="s">
        <v>5</v>
      </c>
      <c r="AB7" s="142" t="s">
        <v>6</v>
      </c>
      <c r="AC7" s="137"/>
      <c r="AD7" s="142" t="s">
        <v>7</v>
      </c>
      <c r="AE7" s="142" t="s">
        <v>27</v>
      </c>
      <c r="AF7" s="142" t="s">
        <v>8</v>
      </c>
      <c r="AG7" s="144" t="s">
        <v>21</v>
      </c>
      <c r="AH7" s="144"/>
      <c r="AI7" s="125" t="s">
        <v>49</v>
      </c>
      <c r="AJ7" s="127" t="s">
        <v>50</v>
      </c>
      <c r="AK7" s="117"/>
    </row>
    <row r="8" spans="1:37" s="13" customFormat="1" ht="103.5" customHeight="1" x14ac:dyDescent="0.25">
      <c r="A8" s="165"/>
      <c r="B8" s="165"/>
      <c r="C8" s="154"/>
      <c r="D8" s="165"/>
      <c r="E8" s="165"/>
      <c r="F8" s="132"/>
      <c r="G8" s="159"/>
      <c r="H8" s="129"/>
      <c r="I8" s="129"/>
      <c r="J8" s="129"/>
      <c r="K8" s="129"/>
      <c r="L8" s="129"/>
      <c r="M8" s="129"/>
      <c r="N8" s="129"/>
      <c r="O8" s="157"/>
      <c r="P8" s="153"/>
      <c r="Q8" s="154"/>
      <c r="R8" s="157"/>
      <c r="S8" s="163"/>
      <c r="T8" s="163"/>
      <c r="U8" s="132"/>
      <c r="V8" s="135"/>
      <c r="W8" s="136"/>
      <c r="X8" s="136"/>
      <c r="Y8" s="128"/>
      <c r="Z8" s="140"/>
      <c r="AA8" s="143"/>
      <c r="AB8" s="143"/>
      <c r="AC8" s="128"/>
      <c r="AD8" s="143"/>
      <c r="AE8" s="143"/>
      <c r="AF8" s="143"/>
      <c r="AG8" s="25" t="s">
        <v>51</v>
      </c>
      <c r="AH8" s="25" t="s">
        <v>52</v>
      </c>
      <c r="AI8" s="126"/>
      <c r="AJ8" s="128"/>
      <c r="AK8" s="118"/>
    </row>
    <row r="9" spans="1:37" s="23" customFormat="1" ht="15.6" x14ac:dyDescent="0.25">
      <c r="A9" s="21">
        <v>1</v>
      </c>
      <c r="B9" s="21">
        <v>2</v>
      </c>
      <c r="C9" s="21">
        <v>3</v>
      </c>
      <c r="D9" s="21"/>
      <c r="E9" s="21" t="s">
        <v>53</v>
      </c>
      <c r="F9" s="22">
        <v>5</v>
      </c>
      <c r="G9" s="21" t="s">
        <v>54</v>
      </c>
      <c r="H9" s="21" t="s">
        <v>67</v>
      </c>
      <c r="I9" s="22">
        <v>6</v>
      </c>
      <c r="J9" s="21" t="s">
        <v>55</v>
      </c>
      <c r="K9" s="21" t="s">
        <v>54</v>
      </c>
      <c r="L9" s="22">
        <v>7</v>
      </c>
      <c r="M9" s="21" t="s">
        <v>68</v>
      </c>
      <c r="N9" s="21" t="s">
        <v>55</v>
      </c>
      <c r="O9" s="22">
        <v>8</v>
      </c>
      <c r="P9" s="21" t="s">
        <v>56</v>
      </c>
      <c r="Q9" s="21" t="s">
        <v>68</v>
      </c>
      <c r="R9" s="22">
        <v>9</v>
      </c>
      <c r="S9" s="21" t="s">
        <v>57</v>
      </c>
      <c r="T9" s="21" t="s">
        <v>56</v>
      </c>
      <c r="U9" s="22">
        <v>10</v>
      </c>
      <c r="V9" s="21" t="s">
        <v>69</v>
      </c>
      <c r="W9" s="21" t="s">
        <v>57</v>
      </c>
      <c r="X9" s="22">
        <v>11</v>
      </c>
      <c r="Y9" s="21" t="s">
        <v>58</v>
      </c>
      <c r="Z9" s="21" t="s">
        <v>69</v>
      </c>
      <c r="AA9" s="22">
        <v>12</v>
      </c>
      <c r="AB9" s="21" t="s">
        <v>59</v>
      </c>
      <c r="AC9" s="21" t="s">
        <v>58</v>
      </c>
      <c r="AD9" s="22">
        <v>13</v>
      </c>
      <c r="AE9" s="21" t="s">
        <v>70</v>
      </c>
      <c r="AF9" s="21" t="s">
        <v>59</v>
      </c>
      <c r="AG9" s="22">
        <v>14</v>
      </c>
      <c r="AH9" s="21" t="s">
        <v>60</v>
      </c>
      <c r="AI9" s="21" t="s">
        <v>70</v>
      </c>
      <c r="AJ9" s="22">
        <v>15</v>
      </c>
      <c r="AK9" s="21" t="s">
        <v>61</v>
      </c>
    </row>
    <row r="10" spans="1:37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7"/>
    </row>
    <row r="11" spans="1:37" s="24" customFormat="1" ht="30.75" customHeight="1" x14ac:dyDescent="0.25">
      <c r="A11" s="28" t="s">
        <v>34</v>
      </c>
      <c r="B11" s="119" t="s">
        <v>36</v>
      </c>
      <c r="C11" s="120"/>
      <c r="D11" s="120"/>
      <c r="E11" s="121"/>
      <c r="F11" s="29"/>
      <c r="G11" s="30"/>
      <c r="H11" s="30"/>
      <c r="I11" s="30"/>
      <c r="J11" s="29"/>
      <c r="K11" s="30"/>
      <c r="L11" s="30"/>
      <c r="M11" s="29"/>
      <c r="N11" s="29"/>
      <c r="O11" s="30"/>
      <c r="P11" s="30"/>
      <c r="Q11" s="29"/>
      <c r="R11" s="30"/>
      <c r="S11" s="30"/>
      <c r="T11" s="29"/>
      <c r="U11" s="30"/>
      <c r="V11" s="30"/>
      <c r="W11" s="30"/>
      <c r="X11" s="30"/>
      <c r="Y11" s="28"/>
      <c r="Z11" s="28"/>
      <c r="AA11" s="28"/>
      <c r="AB11" s="28"/>
      <c r="AC11" s="28"/>
      <c r="AD11" s="28"/>
      <c r="AE11" s="28"/>
      <c r="AF11" s="28"/>
      <c r="AG11" s="31"/>
      <c r="AH11" s="29"/>
      <c r="AI11" s="32"/>
      <c r="AJ11" s="32"/>
      <c r="AK11" s="32"/>
    </row>
    <row r="12" spans="1:37" s="3" customFormat="1" ht="45" customHeight="1" x14ac:dyDescent="0.25">
      <c r="A12" s="33" t="s">
        <v>38</v>
      </c>
      <c r="B12" s="122" t="s">
        <v>41</v>
      </c>
      <c r="C12" s="123"/>
      <c r="D12" s="123"/>
      <c r="E12" s="124"/>
      <c r="F12" s="34"/>
      <c r="G12" s="35"/>
      <c r="H12" s="35"/>
      <c r="I12" s="36"/>
      <c r="J12" s="36"/>
      <c r="K12" s="37"/>
      <c r="L12" s="37"/>
      <c r="M12" s="37"/>
      <c r="N12" s="37"/>
      <c r="O12" s="38"/>
      <c r="P12" s="39"/>
      <c r="Q12" s="40"/>
      <c r="R12" s="41"/>
      <c r="S12" s="35"/>
      <c r="T12" s="35"/>
      <c r="U12" s="35"/>
      <c r="V12" s="42"/>
      <c r="W12" s="35"/>
      <c r="X12" s="35"/>
      <c r="Y12" s="43"/>
      <c r="Z12" s="44"/>
      <c r="AA12" s="45"/>
      <c r="AB12" s="46"/>
      <c r="AC12" s="47"/>
      <c r="AD12" s="47"/>
      <c r="AE12" s="47"/>
      <c r="AF12" s="47"/>
      <c r="AG12" s="48"/>
      <c r="AH12" s="49"/>
      <c r="AI12" s="50"/>
      <c r="AJ12" s="50"/>
      <c r="AK12" s="50"/>
    </row>
    <row r="13" spans="1:37" ht="27" customHeight="1" x14ac:dyDescent="0.25">
      <c r="A13" s="35">
        <v>1</v>
      </c>
      <c r="B13" s="115" t="s">
        <v>43</v>
      </c>
      <c r="C13" s="115"/>
      <c r="D13" s="115"/>
      <c r="E13" s="115"/>
      <c r="F13" s="51"/>
      <c r="G13" s="52"/>
      <c r="H13" s="52"/>
      <c r="I13" s="52"/>
      <c r="J13" s="52"/>
      <c r="K13" s="52"/>
      <c r="L13" s="52"/>
      <c r="M13" s="52"/>
      <c r="N13" s="53"/>
      <c r="O13" s="53"/>
      <c r="P13" s="52"/>
      <c r="Q13" s="52"/>
      <c r="R13" s="52"/>
      <c r="S13" s="52"/>
      <c r="T13" s="52"/>
      <c r="U13" s="52"/>
      <c r="V13" s="52"/>
      <c r="W13" s="43"/>
      <c r="X13" s="54"/>
      <c r="Y13" s="54"/>
      <c r="Z13" s="54"/>
      <c r="AA13" s="55"/>
      <c r="AB13" s="55"/>
      <c r="AC13" s="55"/>
      <c r="AD13" s="55"/>
      <c r="AE13" s="45"/>
      <c r="AF13" s="45"/>
      <c r="AG13" s="45"/>
      <c r="AH13" s="52"/>
      <c r="AI13" s="52"/>
      <c r="AJ13" s="52"/>
      <c r="AK13" s="52"/>
    </row>
    <row r="14" spans="1:37" s="2" customFormat="1" ht="39" customHeight="1" x14ac:dyDescent="0.25">
      <c r="A14" s="56"/>
      <c r="B14" s="57" t="s">
        <v>44</v>
      </c>
      <c r="C14" s="58">
        <v>26980</v>
      </c>
      <c r="D14" s="56" t="s">
        <v>33</v>
      </c>
      <c r="E14" s="56" t="s">
        <v>45</v>
      </c>
      <c r="F14" s="59">
        <v>3.66</v>
      </c>
      <c r="G14" s="56"/>
      <c r="H14" s="60"/>
      <c r="I14" s="60"/>
      <c r="J14" s="61"/>
      <c r="K14" s="56"/>
      <c r="L14" s="56"/>
      <c r="M14" s="60">
        <f t="shared" ref="M14" si="0">(F14+G14+H14+I14)*25%</f>
        <v>0.91500000000000004</v>
      </c>
      <c r="N14" s="62"/>
      <c r="O14" s="63">
        <f>SUM(F14:N14)*2340</f>
        <v>10705.5</v>
      </c>
      <c r="P14" s="64">
        <v>49644</v>
      </c>
      <c r="Q14" s="65" t="s">
        <v>42</v>
      </c>
      <c r="R14" s="56">
        <f t="shared" ref="R14:R16" si="1">(S14)+(IF(T14=0,0,IF(T14&lt;7,1/2,1)))</f>
        <v>18</v>
      </c>
      <c r="S14" s="56">
        <v>17</v>
      </c>
      <c r="T14" s="56">
        <v>9</v>
      </c>
      <c r="U14" s="56">
        <f t="shared" ref="U14:U16" si="2">(W14*12)+X14</f>
        <v>123</v>
      </c>
      <c r="V14" s="66">
        <f t="shared" ref="V14" si="3">(W14)+(IF(X14=0,0,IF(X14&lt;6,1/2,1)))</f>
        <v>10.5</v>
      </c>
      <c r="W14" s="56">
        <v>10</v>
      </c>
      <c r="X14" s="56">
        <v>3</v>
      </c>
      <c r="Y14" s="67"/>
      <c r="Z14" s="59"/>
      <c r="AA14" s="67"/>
      <c r="AB14" s="67"/>
      <c r="AC14" s="68">
        <f t="shared" ref="AC14" si="4">AD14+AE14+AF14</f>
        <v>835029</v>
      </c>
      <c r="AD14" s="69">
        <f t="shared" ref="AD14" si="5">0.8*60*O14</f>
        <v>513864</v>
      </c>
      <c r="AE14" s="70">
        <f t="shared" ref="AE14" si="6">1.5*O14*R14</f>
        <v>289048.5</v>
      </c>
      <c r="AF14" s="71">
        <f t="shared" ref="AF14" si="7">3*O14</f>
        <v>32116.5</v>
      </c>
      <c r="AG14" s="72">
        <f t="shared" ref="AG14:AG16" si="8">ROUND(Y14+Z14,0)</f>
        <v>0</v>
      </c>
      <c r="AH14" s="73">
        <f t="shared" ref="AH14" si="9">ROUND(AC14,0)</f>
        <v>835029</v>
      </c>
      <c r="AI14" s="74"/>
      <c r="AJ14" s="75">
        <f t="shared" ref="AJ14:AJ16" si="10">AG14+AH14+AI14</f>
        <v>835029</v>
      </c>
      <c r="AK14" s="76"/>
    </row>
    <row r="15" spans="1:37" s="24" customFormat="1" ht="32.25" customHeight="1" x14ac:dyDescent="0.25">
      <c r="A15" s="28">
        <v>2</v>
      </c>
      <c r="B15" s="77" t="s">
        <v>65</v>
      </c>
      <c r="C15" s="30"/>
      <c r="D15" s="30"/>
      <c r="E15" s="30"/>
      <c r="F15" s="29"/>
      <c r="G15" s="30"/>
      <c r="H15" s="30"/>
      <c r="I15" s="30"/>
      <c r="J15" s="29"/>
      <c r="K15" s="30"/>
      <c r="L15" s="30"/>
      <c r="M15" s="29"/>
      <c r="N15" s="29"/>
      <c r="O15" s="63">
        <f t="shared" ref="O15" si="11">SUM(F15:N15)*2340</f>
        <v>0</v>
      </c>
      <c r="P15" s="30"/>
      <c r="Q15" s="29"/>
      <c r="R15" s="30"/>
      <c r="S15" s="30"/>
      <c r="T15" s="29"/>
      <c r="U15" s="30"/>
      <c r="V15" s="30"/>
      <c r="W15" s="30"/>
      <c r="X15" s="30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78"/>
      <c r="AK15" s="79"/>
    </row>
    <row r="16" spans="1:37" s="7" customFormat="1" ht="50.4" customHeight="1" x14ac:dyDescent="0.25">
      <c r="A16" s="59"/>
      <c r="B16" s="80" t="s">
        <v>62</v>
      </c>
      <c r="C16" s="64">
        <v>27332</v>
      </c>
      <c r="D16" s="81" t="s">
        <v>33</v>
      </c>
      <c r="E16" s="82" t="s">
        <v>63</v>
      </c>
      <c r="F16" s="56">
        <v>3.33</v>
      </c>
      <c r="G16" s="60"/>
      <c r="H16" s="60">
        <v>0.25</v>
      </c>
      <c r="I16" s="61"/>
      <c r="J16" s="61"/>
      <c r="K16" s="60"/>
      <c r="L16" s="62"/>
      <c r="M16" s="60">
        <f>(F16+G16+H16)*25%</f>
        <v>0.89500000000000002</v>
      </c>
      <c r="N16" s="83">
        <f>(F16+G16+H16)*30%</f>
        <v>1.0740000000000001</v>
      </c>
      <c r="O16" s="63">
        <f>SUM(F16:N16)*2340</f>
        <v>12984.659999999998</v>
      </c>
      <c r="P16" s="58">
        <v>49980</v>
      </c>
      <c r="Q16" s="84" t="s">
        <v>64</v>
      </c>
      <c r="R16" s="62">
        <f t="shared" si="1"/>
        <v>16</v>
      </c>
      <c r="S16" s="56">
        <v>15</v>
      </c>
      <c r="T16" s="56">
        <v>8</v>
      </c>
      <c r="U16" s="56">
        <f t="shared" si="2"/>
        <v>134</v>
      </c>
      <c r="V16" s="85">
        <f t="shared" ref="V16" si="12">(W16)+(IF(X16=0,0,IF(X16&lt;7,1/2,1)))</f>
        <v>11.5</v>
      </c>
      <c r="W16" s="56">
        <v>11</v>
      </c>
      <c r="X16" s="56">
        <v>2</v>
      </c>
      <c r="Y16" s="86"/>
      <c r="Z16" s="87"/>
      <c r="AA16" s="88"/>
      <c r="AB16" s="88"/>
      <c r="AC16" s="68">
        <f>AD16+AE16+AF16</f>
        <v>973849.49999999988</v>
      </c>
      <c r="AD16" s="69">
        <f>0.8*60*O16</f>
        <v>623263.67999999993</v>
      </c>
      <c r="AE16" s="70">
        <f>1.5*O16*R16</f>
        <v>311631.83999999997</v>
      </c>
      <c r="AF16" s="71">
        <f>3*O16</f>
        <v>38953.979999999996</v>
      </c>
      <c r="AG16" s="72">
        <f t="shared" si="8"/>
        <v>0</v>
      </c>
      <c r="AH16" s="72">
        <f>ROUND(AC16,0)</f>
        <v>973850</v>
      </c>
      <c r="AI16" s="72"/>
      <c r="AJ16" s="75">
        <f t="shared" si="10"/>
        <v>973850</v>
      </c>
      <c r="AK16" s="89"/>
    </row>
    <row r="17" spans="1:37" s="24" customFormat="1" ht="35.25" customHeight="1" x14ac:dyDescent="0.25">
      <c r="A17" s="28" t="s">
        <v>35</v>
      </c>
      <c r="B17" s="119" t="s">
        <v>37</v>
      </c>
      <c r="C17" s="120"/>
      <c r="D17" s="120"/>
      <c r="E17" s="121"/>
      <c r="F17" s="29"/>
      <c r="G17" s="30"/>
      <c r="H17" s="30"/>
      <c r="I17" s="30"/>
      <c r="J17" s="29"/>
      <c r="K17" s="30"/>
      <c r="L17" s="30"/>
      <c r="M17" s="29"/>
      <c r="N17" s="29"/>
      <c r="O17" s="30"/>
      <c r="P17" s="30"/>
      <c r="Q17" s="29"/>
      <c r="R17" s="30"/>
      <c r="S17" s="30"/>
      <c r="T17" s="29"/>
      <c r="U17" s="30"/>
      <c r="V17" s="30"/>
      <c r="W17" s="30"/>
      <c r="X17" s="30"/>
      <c r="Y17" s="28"/>
      <c r="Z17" s="28"/>
      <c r="AA17" s="28"/>
      <c r="AB17" s="28"/>
      <c r="AC17" s="28"/>
      <c r="AD17" s="28"/>
      <c r="AE17" s="28"/>
      <c r="AF17" s="28"/>
      <c r="AG17" s="31"/>
      <c r="AH17" s="29"/>
      <c r="AI17" s="32"/>
      <c r="AJ17" s="79"/>
      <c r="AK17" s="79"/>
    </row>
    <row r="18" spans="1:37" ht="29.25" customHeight="1" x14ac:dyDescent="0.25">
      <c r="A18" s="35">
        <v>1</v>
      </c>
      <c r="B18" s="115" t="s">
        <v>43</v>
      </c>
      <c r="C18" s="115"/>
      <c r="D18" s="115"/>
      <c r="E18" s="115"/>
      <c r="F18" s="51"/>
      <c r="G18" s="52"/>
      <c r="H18" s="52"/>
      <c r="I18" s="52"/>
      <c r="J18" s="52"/>
      <c r="K18" s="52"/>
      <c r="L18" s="52"/>
      <c r="M18" s="52"/>
      <c r="N18" s="53"/>
      <c r="O18" s="53"/>
      <c r="P18" s="52"/>
      <c r="Q18" s="52"/>
      <c r="R18" s="52"/>
      <c r="S18" s="52"/>
      <c r="T18" s="52"/>
      <c r="U18" s="52"/>
      <c r="V18" s="52"/>
      <c r="W18" s="43"/>
      <c r="X18" s="54"/>
      <c r="Y18" s="54"/>
      <c r="Z18" s="54"/>
      <c r="AA18" s="55"/>
      <c r="AB18" s="55"/>
      <c r="AC18" s="55"/>
      <c r="AD18" s="55"/>
      <c r="AE18" s="45"/>
      <c r="AF18" s="45"/>
      <c r="AG18" s="45"/>
      <c r="AH18" s="52"/>
      <c r="AI18" s="52"/>
      <c r="AJ18" s="90"/>
      <c r="AK18" s="90"/>
    </row>
    <row r="19" spans="1:37" s="2" customFormat="1" ht="39.75" customHeight="1" x14ac:dyDescent="0.25">
      <c r="A19" s="56"/>
      <c r="B19" s="57" t="s">
        <v>44</v>
      </c>
      <c r="C19" s="58">
        <v>26980</v>
      </c>
      <c r="D19" s="56" t="s">
        <v>33</v>
      </c>
      <c r="E19" s="56" t="s">
        <v>45</v>
      </c>
      <c r="F19" s="59">
        <v>3.33</v>
      </c>
      <c r="G19" s="56"/>
      <c r="H19" s="60"/>
      <c r="I19" s="60"/>
      <c r="J19" s="61"/>
      <c r="K19" s="56"/>
      <c r="L19" s="56"/>
      <c r="M19" s="60">
        <f t="shared" ref="M19" si="13">(F19+G19+H19+I19)*25%</f>
        <v>0.83250000000000002</v>
      </c>
      <c r="N19" s="62"/>
      <c r="O19" s="63">
        <f>SUM(F19:N19)*2340</f>
        <v>9740.25</v>
      </c>
      <c r="P19" s="64">
        <v>49644</v>
      </c>
      <c r="Q19" s="65" t="s">
        <v>42</v>
      </c>
      <c r="R19" s="56">
        <f t="shared" ref="R19" si="14">(S19)+(IF(T19=0,0,IF(T19&lt;7,1/2,1)))</f>
        <v>18</v>
      </c>
      <c r="S19" s="56">
        <v>17</v>
      </c>
      <c r="T19" s="56">
        <v>9</v>
      </c>
      <c r="U19" s="56">
        <f t="shared" ref="U19" si="15">(W19*12)+X19</f>
        <v>123</v>
      </c>
      <c r="V19" s="66">
        <f t="shared" ref="V19" si="16">(W19)+(IF(X19=0,0,IF(X19&lt;6,1/2,1)))</f>
        <v>10.5</v>
      </c>
      <c r="W19" s="56">
        <v>10</v>
      </c>
      <c r="X19" s="56">
        <v>3</v>
      </c>
      <c r="Y19" s="67"/>
      <c r="Z19" s="59"/>
      <c r="AA19" s="67"/>
      <c r="AB19" s="67"/>
      <c r="AC19" s="68">
        <f t="shared" ref="AC19" si="17">AD19+AE19+AF19</f>
        <v>759739.5</v>
      </c>
      <c r="AD19" s="69">
        <f t="shared" ref="AD19" si="18">0.8*60*O19</f>
        <v>467532</v>
      </c>
      <c r="AE19" s="70">
        <f t="shared" ref="AE19" si="19">1.5*O19*R19</f>
        <v>262986.75</v>
      </c>
      <c r="AF19" s="71">
        <f t="shared" ref="AF19" si="20">3*O19</f>
        <v>29220.75</v>
      </c>
      <c r="AG19" s="72">
        <f t="shared" ref="AG19" si="21">ROUND(Y19+Z19,0)</f>
        <v>0</v>
      </c>
      <c r="AH19" s="73">
        <f t="shared" ref="AH19" si="22">ROUND(AC19,0)</f>
        <v>759740</v>
      </c>
      <c r="AI19" s="74"/>
      <c r="AJ19" s="75">
        <f t="shared" ref="AJ19" si="23">AG19+AH19+AI19</f>
        <v>759740</v>
      </c>
      <c r="AK19" s="76">
        <f>AJ19-AJ14</f>
        <v>-75289</v>
      </c>
    </row>
    <row r="20" spans="1:37" s="24" customFormat="1" ht="32.25" customHeight="1" x14ac:dyDescent="0.25">
      <c r="A20" s="28">
        <v>2</v>
      </c>
      <c r="B20" s="77" t="s">
        <v>65</v>
      </c>
      <c r="C20" s="30"/>
      <c r="D20" s="30"/>
      <c r="E20" s="30"/>
      <c r="F20" s="29"/>
      <c r="G20" s="30"/>
      <c r="H20" s="30"/>
      <c r="I20" s="30"/>
      <c r="J20" s="29"/>
      <c r="K20" s="30"/>
      <c r="L20" s="30"/>
      <c r="M20" s="29"/>
      <c r="N20" s="29"/>
      <c r="O20" s="63"/>
      <c r="P20" s="30"/>
      <c r="Q20" s="29"/>
      <c r="R20" s="30"/>
      <c r="S20" s="30"/>
      <c r="T20" s="29"/>
      <c r="U20" s="30"/>
      <c r="V20" s="30"/>
      <c r="W20" s="30"/>
      <c r="X20" s="30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78"/>
      <c r="AK20" s="79"/>
    </row>
    <row r="21" spans="1:37" s="7" customFormat="1" ht="50.4" customHeight="1" x14ac:dyDescent="0.25">
      <c r="A21" s="91"/>
      <c r="B21" s="92" t="s">
        <v>62</v>
      </c>
      <c r="C21" s="93">
        <v>27332</v>
      </c>
      <c r="D21" s="94" t="s">
        <v>33</v>
      </c>
      <c r="E21" s="95" t="s">
        <v>63</v>
      </c>
      <c r="F21" s="96">
        <v>3.33</v>
      </c>
      <c r="G21" s="97"/>
      <c r="H21" s="97">
        <v>0.25</v>
      </c>
      <c r="I21" s="98"/>
      <c r="J21" s="98"/>
      <c r="K21" s="97"/>
      <c r="L21" s="99"/>
      <c r="M21" s="97">
        <f>(F21+G21+H21)*25%</f>
        <v>0.89500000000000002</v>
      </c>
      <c r="N21" s="100"/>
      <c r="O21" s="101">
        <f>SUM(F21:N21)*2340</f>
        <v>10471.5</v>
      </c>
      <c r="P21" s="102">
        <v>49980</v>
      </c>
      <c r="Q21" s="103" t="s">
        <v>64</v>
      </c>
      <c r="R21" s="99">
        <f t="shared" ref="R21" si="24">(S21)+(IF(T21=0,0,IF(T21&lt;7,1/2,1)))</f>
        <v>16</v>
      </c>
      <c r="S21" s="96">
        <v>15</v>
      </c>
      <c r="T21" s="96">
        <v>8</v>
      </c>
      <c r="U21" s="96">
        <f t="shared" ref="U21" si="25">(W21*12)+X21</f>
        <v>134</v>
      </c>
      <c r="V21" s="104">
        <f t="shared" ref="V21" si="26">(W21)+(IF(X21=0,0,IF(X21&lt;7,1/2,1)))</f>
        <v>11.5</v>
      </c>
      <c r="W21" s="96">
        <v>11</v>
      </c>
      <c r="X21" s="96">
        <v>2</v>
      </c>
      <c r="Y21" s="105"/>
      <c r="Z21" s="106"/>
      <c r="AA21" s="107"/>
      <c r="AB21" s="107"/>
      <c r="AC21" s="108">
        <f>AD21+AE21+AF21</f>
        <v>785362.5</v>
      </c>
      <c r="AD21" s="109">
        <f>0.8*60*O21</f>
        <v>502632</v>
      </c>
      <c r="AE21" s="110">
        <f>1.5*O21*R21</f>
        <v>251316</v>
      </c>
      <c r="AF21" s="111">
        <f>3*O21</f>
        <v>31414.5</v>
      </c>
      <c r="AG21" s="112">
        <f t="shared" ref="AG21" si="27">ROUND(Y21+Z21,0)</f>
        <v>0</v>
      </c>
      <c r="AH21" s="112">
        <f>ROUND(AC21,0)</f>
        <v>785363</v>
      </c>
      <c r="AI21" s="112"/>
      <c r="AJ21" s="113">
        <f t="shared" ref="AJ21" si="28">AG21+AH21+AI21</f>
        <v>785363</v>
      </c>
      <c r="AK21" s="114">
        <f>AJ21-AJ16</f>
        <v>-188487</v>
      </c>
    </row>
  </sheetData>
  <mergeCells count="51">
    <mergeCell ref="T7:T8"/>
    <mergeCell ref="A1:B1"/>
    <mergeCell ref="F6:F8"/>
    <mergeCell ref="A6:A8"/>
    <mergeCell ref="B6:B8"/>
    <mergeCell ref="C6:C8"/>
    <mergeCell ref="D6:D8"/>
    <mergeCell ref="E6:E8"/>
    <mergeCell ref="A2:AG3"/>
    <mergeCell ref="A4:AG4"/>
    <mergeCell ref="AF5:AG5"/>
    <mergeCell ref="G6:N6"/>
    <mergeCell ref="O6:O8"/>
    <mergeCell ref="P6:P8"/>
    <mergeCell ref="Q6:Q8"/>
    <mergeCell ref="R6:R8"/>
    <mergeCell ref="B13:E13"/>
    <mergeCell ref="AD7:AD8"/>
    <mergeCell ref="G7:G8"/>
    <mergeCell ref="H7:H8"/>
    <mergeCell ref="I7:I8"/>
    <mergeCell ref="J7:J8"/>
    <mergeCell ref="K7:K8"/>
    <mergeCell ref="X7:X8"/>
    <mergeCell ref="AA7:AA8"/>
    <mergeCell ref="AB7:AB8"/>
    <mergeCell ref="S6:T6"/>
    <mergeCell ref="N7:N8"/>
    <mergeCell ref="S7:S8"/>
    <mergeCell ref="AE7:AE8"/>
    <mergeCell ref="AF7:AF8"/>
    <mergeCell ref="AG7:AH7"/>
    <mergeCell ref="AC6:AC8"/>
    <mergeCell ref="AD6:AF6"/>
    <mergeCell ref="AG6:AJ6"/>
    <mergeCell ref="B18:E18"/>
    <mergeCell ref="AK6:AK8"/>
    <mergeCell ref="B11:E11"/>
    <mergeCell ref="B12:E12"/>
    <mergeCell ref="B17:E17"/>
    <mergeCell ref="AI7:AI8"/>
    <mergeCell ref="AJ7:AJ8"/>
    <mergeCell ref="L7:L8"/>
    <mergeCell ref="M7:M8"/>
    <mergeCell ref="U6:U8"/>
    <mergeCell ref="V6:V8"/>
    <mergeCell ref="W6:X6"/>
    <mergeCell ref="Y6:Y8"/>
    <mergeCell ref="Z6:Z8"/>
    <mergeCell ref="AA6:AB6"/>
    <mergeCell ref="W7:W8"/>
  </mergeCells>
  <printOptions horizontalCentered="1"/>
  <pageMargins left="0.7" right="0.7" top="0.75" bottom="0.75" header="0.3" footer="0.3"/>
  <pageSetup paperSize="8" scale="5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minhtuan6990@gmail.com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Thành Minh</dc:creator>
  <cp:lastModifiedBy>ls vpubnd</cp:lastModifiedBy>
  <cp:lastPrinted>2025-08-23T02:41:47Z</cp:lastPrinted>
  <dcterms:created xsi:type="dcterms:W3CDTF">2024-12-16T01:46:33Z</dcterms:created>
  <dcterms:modified xsi:type="dcterms:W3CDTF">2025-10-03T10:20:56Z</dcterms:modified>
</cp:coreProperties>
</file>